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Aktuality obcí MSK\"/>
    </mc:Choice>
  </mc:AlternateContent>
  <xr:revisionPtr revIDLastSave="0" documentId="13_ncr:1_{AAFB1B21-F692-46A9-940D-AC5D7FAF6D4B}" xr6:coauthVersionLast="47" xr6:coauthVersionMax="47" xr10:uidLastSave="{00000000-0000-0000-0000-000000000000}"/>
  <bookViews>
    <workbookView xWindow="-28920" yWindow="-120" windowWidth="29040" windowHeight="15720" xr2:uid="{E38312D9-F1DD-4668-8780-367D2A116FD7}"/>
  </bookViews>
  <sheets>
    <sheet name="Hlavní list" sheetId="1" r:id="rId1"/>
    <sheet name="Výpočtový list" sheetId="4" r:id="rId2"/>
    <sheet name="ERÚ ČEZ 2026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  <c r="H23" i="1" s="1"/>
  <c r="J5" i="4"/>
  <c r="D9" i="4"/>
  <c r="D10" i="4" s="1"/>
  <c r="B9" i="4"/>
  <c r="B10" i="4" s="1"/>
  <c r="C9" i="4"/>
  <c r="C10" i="4" s="1"/>
  <c r="C7" i="4"/>
  <c r="D7" i="4"/>
  <c r="B7" i="4"/>
  <c r="G27" i="1"/>
  <c r="G26" i="1"/>
  <c r="L2" i="4" l="1" a="1"/>
  <c r="L2" i="4" s="1"/>
  <c r="P2" i="4" s="1"/>
  <c r="C5" i="4" l="1"/>
  <c r="C15" i="4"/>
  <c r="B13" i="4"/>
  <c r="D13" i="4"/>
  <c r="B15" i="4"/>
  <c r="D15" i="4"/>
  <c r="B3" i="4"/>
  <c r="D3" i="4"/>
  <c r="C3" i="4"/>
  <c r="D5" i="4"/>
  <c r="B5" i="4"/>
  <c r="C13" i="4"/>
  <c r="C17" i="4" l="1"/>
  <c r="D17" i="4"/>
  <c r="B17" i="4"/>
  <c r="J9" i="4" l="1"/>
  <c r="J13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<sst xmlns="http://schemas.openxmlformats.org/spreadsheetml/2006/main" count="118" uniqueCount="80">
  <si>
    <t>C01d</t>
  </si>
  <si>
    <t>C02d</t>
  </si>
  <si>
    <t>C03d</t>
  </si>
  <si>
    <t>Distribuční část ceny</t>
  </si>
  <si>
    <t>jističe</t>
  </si>
  <si>
    <t xml:space="preserve">do 3× 10 A a do 1× 25 A včetně </t>
  </si>
  <si>
    <t xml:space="preserve">nad 3× 10 A do 3× 16 A včetně </t>
  </si>
  <si>
    <t xml:space="preserve">nad 3× 16 A do 3× 20 A včetně </t>
  </si>
  <si>
    <t xml:space="preserve">nad 3× 20 A do 3× 25 A včetně </t>
  </si>
  <si>
    <t xml:space="preserve">nad 3× 25 A do 3× 32 A včetně </t>
  </si>
  <si>
    <t xml:space="preserve">nad 3× 32 A do 3× 40 A včetně </t>
  </si>
  <si>
    <t xml:space="preserve">nad 3× 40 A do 3× 50 A včetně </t>
  </si>
  <si>
    <t xml:space="preserve">nad 3× 50 A do 3× 63 A včetně </t>
  </si>
  <si>
    <t xml:space="preserve">nad 3× 63 A do 3× 80 A včetně </t>
  </si>
  <si>
    <t xml:space="preserve">nad 3× 80 A do 3× 100 A včetně </t>
  </si>
  <si>
    <t xml:space="preserve">nad 3× 100 A do 3× 125 A včetně </t>
  </si>
  <si>
    <t xml:space="preserve">nad 3× 125 A do 3× 160 A včetně </t>
  </si>
  <si>
    <t xml:space="preserve">nad 3× 160 A za každý 1 A </t>
  </si>
  <si>
    <t xml:space="preserve">nad 1× 25 A za každý 1 A </t>
  </si>
  <si>
    <t>včetně DPH</t>
  </si>
  <si>
    <t>MW</t>
  </si>
  <si>
    <t>Systémové služby</t>
  </si>
  <si>
    <t>Podpora výkupu</t>
  </si>
  <si>
    <t>od 01.01.2026</t>
  </si>
  <si>
    <t>A</t>
  </si>
  <si>
    <t>Nesíťová infrastruktura</t>
  </si>
  <si>
    <t>měsíc</t>
  </si>
  <si>
    <t>daň z elektřiny</t>
  </si>
  <si>
    <t xml:space="preserve">Vážení, </t>
  </si>
  <si>
    <t xml:space="preserve">níže uvedené informace mají informativní charakter. Pro jistotu, že navržená distribuční sazba je opravdu pro dané odběrné místo vhodná, je nutné případ ručně překontrolovat. </t>
  </si>
  <si>
    <t xml:space="preserve">Údaje může zkreslovat například nestandardní spotřeba nebo špatně dimenzovaný jistič. </t>
  </si>
  <si>
    <t xml:space="preserve">Přestože na daném odběrném místě máte jednotarifní sazbu, může splňovat podmínky pro dvoutarifní sazbu, která bývá často výhodnější. </t>
  </si>
  <si>
    <t xml:space="preserve">Kontaktní telefon: </t>
  </si>
  <si>
    <t>+420 605 593 006</t>
  </si>
  <si>
    <t xml:space="preserve">Kontaktní email: </t>
  </si>
  <si>
    <t>Poradenstvi@mskec.cz</t>
  </si>
  <si>
    <t>Pro maximální přesnost uveďte ceny za dodávku silové energie pro jednotlivé distribuční sazby a částku stálé platby (zjistíte z ceníku k odběrnému místu):</t>
  </si>
  <si>
    <t>Stálý plat</t>
  </si>
  <si>
    <t xml:space="preserve">V případě, že částky neuvdete, výpočet bude pracovat s tezí, že cena je u všech distribučních sazeb shodná. </t>
  </si>
  <si>
    <t>Příklad: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</si>
  <si>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</si>
  <si>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</si>
  <si>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</si>
  <si>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</si>
  <si>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</si>
  <si>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</si>
  <si>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</si>
  <si>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</si>
  <si>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</si>
  <si>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</si>
  <si>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</si>
  <si>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</si>
  <si>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Suma</t>
  </si>
  <si>
    <t>Spotřeba za celý rok 2025</t>
  </si>
  <si>
    <t>Formulář pracuje pouze s cenami pro podnikatele VČETNĚ DPH.</t>
  </si>
  <si>
    <t>MWh</t>
  </si>
  <si>
    <t>Platná distribuční sazba:</t>
  </si>
  <si>
    <t>Velikost jističe:</t>
  </si>
  <si>
    <t>Počet fází:</t>
  </si>
  <si>
    <t xml:space="preserve">Formulář zvažuje také pouze jednotarifní sazby C01d, C02d a C03d. Nelze jej použít pro odběrná místa s dvoutarifní sazbou. </t>
  </si>
  <si>
    <t>Pouze číselná hodnota</t>
  </si>
  <si>
    <t>roční spotřeba</t>
  </si>
  <si>
    <t>3F</t>
  </si>
  <si>
    <t>1F</t>
  </si>
  <si>
    <t>x</t>
  </si>
  <si>
    <t xml:space="preserve">Celková roční platba </t>
  </si>
  <si>
    <t>Obchodní část ceny</t>
  </si>
  <si>
    <t>Aktuální distribuční sazba</t>
  </si>
  <si>
    <t>Optimální distribuční sazba</t>
  </si>
  <si>
    <t>Potenciální roční úspora</t>
  </si>
  <si>
    <t>Nyní se můžete překliknout na kartu "Výpočtový list" pro zobrazení výsledků</t>
  </si>
  <si>
    <t>Jsme připraveni Vám se vším pomoci, neváhejte se ozvat. Tým oddělení poradenství pro obce, Moravskoslezkého energetického centra, příspěvkové organizace zřízené MSK</t>
  </si>
  <si>
    <t>www.MSKEC.cz</t>
  </si>
  <si>
    <t>za MWh</t>
  </si>
  <si>
    <t>za měsíc</t>
  </si>
  <si>
    <t>za rok</t>
  </si>
  <si>
    <t>K provedení výpočtu Vám postačí mít k dispozici poslední fakturu/faktury.</t>
  </si>
  <si>
    <t>Pokud máte fakturaci měsíční, zadejte spotřeby za poslední měsíce. Nezáleží na tom, zda jsou některé z roku 2026 a některé za 2025, ale musí to být každý z měsíců roku:</t>
  </si>
  <si>
    <t>Pokud máte roční fakturaci, zadejte celkovou spotřebu z poslední faktury:</t>
  </si>
  <si>
    <t>Zadejte prosím aktuální distribuční sazbu, počet fází a velikost jističe. Údaje naleznete ve faktuře: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</si>
</sst>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&quot;Kč&quot;_-;\-* #,##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8"/>
      <color theme="10"/>
      <name val="Calibri"/>
      <family val="2"/>
      <charset val="238"/>
      <scheme val="minor"/>
    </font>
    <font>
      <sz val="24"/>
      <color rgb="FF9C0006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10" borderId="0" applyNumberFormat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2" applyNumberFormat="1" applyFont="1" applyAlignment="1">
      <alignment horizontal="center" vertical="center"/>
    </xf>
    <xf numFmtId="1" fontId="0" fillId="0" borderId="0" xfId="0" applyNumberFormat="1"/>
    <xf numFmtId="0" fontId="0" fillId="2" borderId="4" xfId="0" applyFill="1" applyBorder="1"/>
    <xf numFmtId="0" fontId="0" fillId="0" borderId="0" xfId="0" applyAlignment="1">
      <alignment horizontal="left"/>
    </xf>
    <xf numFmtId="0" fontId="9" fillId="4" borderId="0" xfId="0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43" fontId="0" fillId="2" borderId="2" xfId="1" applyFont="1" applyFill="1" applyBorder="1" applyAlignment="1">
      <alignment horizontal="right"/>
    </xf>
    <xf numFmtId="43" fontId="0" fillId="2" borderId="3" xfId="1" applyFont="1" applyFill="1" applyBorder="1" applyAlignment="1">
      <alignment horizontal="right"/>
    </xf>
    <xf numFmtId="43" fontId="0" fillId="2" borderId="4" xfId="1" applyFont="1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0" xfId="0" applyAlignment="1">
      <alignment horizontal="right"/>
    </xf>
    <xf numFmtId="0" fontId="3" fillId="13" borderId="0" xfId="3" applyFill="1" applyAlignment="1">
      <alignment horizontal="center"/>
    </xf>
    <xf numFmtId="49" fontId="0" fillId="14" borderId="0" xfId="0" applyNumberFormat="1" applyFill="1" applyAlignment="1">
      <alignment horizontal="center"/>
    </xf>
    <xf numFmtId="0" fontId="11" fillId="12" borderId="0" xfId="4" applyFont="1" applyFill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164" fontId="6" fillId="9" borderId="1" xfId="2" applyNumberFormat="1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</cellXfs>
  <cellStyles count="5">
    <cellStyle name="Čárka" xfId="1" builtinId="3"/>
    <cellStyle name="Hypertextový odkaz" xfId="3" builtinId="8"/>
    <cellStyle name="Měna" xfId="2" builtinId="4"/>
    <cellStyle name="Normální" xfId="0" builtinId="0"/>
    <cellStyle name="Špatně" xfId="4" builtinId="27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10</xdr:row>
      <xdr:rowOff>65425</xdr:rowOff>
    </xdr:from>
    <xdr:to>
      <xdr:col>24</xdr:col>
      <xdr:colOff>139005</xdr:colOff>
      <xdr:row>20</xdr:row>
      <xdr:rowOff>19050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5FA187-9DFB-9DF4-8808-EA483571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49050" y="1970425"/>
          <a:ext cx="3320355" cy="1858625"/>
        </a:xfrm>
        <a:prstGeom prst="rect">
          <a:avLst/>
        </a:prstGeom>
      </xdr:spPr>
    </xdr:pic>
    <xdr:clientData/>
  </xdr:twoCellAnchor>
  <xdr:twoCellAnchor>
    <xdr:from>
      <xdr:col>4</xdr:col>
      <xdr:colOff>504825</xdr:colOff>
      <xdr:row>22</xdr:row>
      <xdr:rowOff>28575</xdr:rowOff>
    </xdr:from>
    <xdr:to>
      <xdr:col>6</xdr:col>
      <xdr:colOff>552450</xdr:colOff>
      <xdr:row>23</xdr:row>
      <xdr:rowOff>0</xdr:rowOff>
    </xdr:to>
    <xdr:sp macro="" textlink="">
      <xdr:nvSpPr>
        <xdr:cNvPr id="3" name="Šipka: doleva 2">
          <a:extLst>
            <a:ext uri="{FF2B5EF4-FFF2-40B4-BE49-F238E27FC236}">
              <a16:creationId xmlns:a16="http://schemas.microsoft.com/office/drawing/2014/main" id="{66D98896-2088-1F4D-95E1-66310DE41F18}"/>
            </a:ext>
          </a:extLst>
        </xdr:cNvPr>
        <xdr:cNvSpPr/>
      </xdr:nvSpPr>
      <xdr:spPr>
        <a:xfrm>
          <a:off x="2943225" y="4219575"/>
          <a:ext cx="1266825" cy="16192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47625</xdr:colOff>
      <xdr:row>20</xdr:row>
      <xdr:rowOff>66676</xdr:rowOff>
    </xdr:from>
    <xdr:to>
      <xdr:col>13</xdr:col>
      <xdr:colOff>381000</xdr:colOff>
      <xdr:row>22</xdr:row>
      <xdr:rowOff>161926</xdr:rowOff>
    </xdr:to>
    <xdr:sp macro="" textlink="">
      <xdr:nvSpPr>
        <xdr:cNvPr id="4" name="Šipka: ohnutá nahoru 3">
          <a:extLst>
            <a:ext uri="{FF2B5EF4-FFF2-40B4-BE49-F238E27FC236}">
              <a16:creationId xmlns:a16="http://schemas.microsoft.com/office/drawing/2014/main" id="{B87324A0-84EB-E306-7485-DC5654446566}"/>
            </a:ext>
          </a:extLst>
        </xdr:cNvPr>
        <xdr:cNvSpPr/>
      </xdr:nvSpPr>
      <xdr:spPr>
        <a:xfrm>
          <a:off x="7362825" y="3876676"/>
          <a:ext cx="942975" cy="476250"/>
        </a:xfrm>
        <a:prstGeom prst="bent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10</xdr:col>
      <xdr:colOff>180975</xdr:colOff>
      <xdr:row>24</xdr:row>
      <xdr:rowOff>38100</xdr:rowOff>
    </xdr:from>
    <xdr:to>
      <xdr:col>17</xdr:col>
      <xdr:colOff>361950</xdr:colOff>
      <xdr:row>29</xdr:row>
      <xdr:rowOff>106589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7BE0B6D-B62F-50C8-205B-C33838006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76975" y="4610100"/>
          <a:ext cx="4448175" cy="1059089"/>
        </a:xfrm>
        <a:prstGeom prst="rect">
          <a:avLst/>
        </a:prstGeom>
      </xdr:spPr>
    </xdr:pic>
    <xdr:clientData/>
  </xdr:twoCellAnchor>
  <xdr:twoCellAnchor editAs="oneCell">
    <xdr:from>
      <xdr:col>14</xdr:col>
      <xdr:colOff>209549</xdr:colOff>
      <xdr:row>3</xdr:row>
      <xdr:rowOff>104774</xdr:rowOff>
    </xdr:from>
    <xdr:to>
      <xdr:col>18</xdr:col>
      <xdr:colOff>185342</xdr:colOff>
      <xdr:row>7</xdr:row>
      <xdr:rowOff>95250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DCBEE3A-FE37-85AA-698F-0F9081ED8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49" y="676274"/>
          <a:ext cx="2414193" cy="752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skec.cz/" TargetMode="External"/><Relationship Id="rId1" Type="http://schemas.openxmlformats.org/officeDocument/2006/relationships/hyperlink" Target="mailto:Poradenstvi@msk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B61C-6C8C-4676-8F99-E7FFEC855E07}">
  <sheetPr>
    <tabColor rgb="FFFFFF00"/>
  </sheetPr>
  <dimension ref="B2:S32"/>
  <sheetViews>
    <sheetView tabSelected="1" workbookViewId="0"/>
  </sheetViews>
  <sheetFormatPr defaultRowHeight="15" x14ac:dyDescent="0.25"/>
  <sheetData>
    <row r="2" spans="2:19" x14ac:dyDescent="0.25">
      <c r="B2" t="s">
        <v>28</v>
      </c>
    </row>
    <row r="3" spans="2:19" x14ac:dyDescent="0.25">
      <c r="B3" s="23" t="s">
        <v>29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19" x14ac:dyDescent="0.25">
      <c r="B4" s="23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2:19" x14ac:dyDescent="0.25">
      <c r="B5" s="23" t="s">
        <v>59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2:19" x14ac:dyDescent="0.25">
      <c r="B6" s="23" t="s">
        <v>31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2:19" x14ac:dyDescent="0.25">
      <c r="B7" s="23" t="s">
        <v>54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9" spans="2:19" x14ac:dyDescent="0.25">
      <c r="B9" s="23" t="s">
        <v>71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2:19" x14ac:dyDescent="0.25">
      <c r="B10" s="40" t="s">
        <v>32</v>
      </c>
      <c r="C10" s="40"/>
      <c r="D10" s="42" t="s">
        <v>33</v>
      </c>
      <c r="E10" s="42"/>
      <c r="F10" s="42"/>
      <c r="G10" s="25" t="s">
        <v>72</v>
      </c>
      <c r="H10" s="26"/>
      <c r="I10" s="26"/>
    </row>
    <row r="11" spans="2:19" x14ac:dyDescent="0.25">
      <c r="B11" s="40" t="s">
        <v>34</v>
      </c>
      <c r="C11" s="40"/>
      <c r="D11" s="41" t="s">
        <v>35</v>
      </c>
      <c r="E11" s="41"/>
      <c r="F11" s="41"/>
      <c r="G11" s="26"/>
      <c r="H11" s="26"/>
      <c r="I11" s="26"/>
    </row>
    <row r="12" spans="2:19" x14ac:dyDescent="0.25">
      <c r="S12" t="s">
        <v>39</v>
      </c>
    </row>
    <row r="13" spans="2:19" x14ac:dyDescent="0.25">
      <c r="B13" s="23" t="s">
        <v>36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2:19" x14ac:dyDescent="0.25">
      <c r="B14" s="2" t="s">
        <v>0</v>
      </c>
      <c r="C14" s="2" t="s">
        <v>1</v>
      </c>
      <c r="D14" s="2" t="s">
        <v>2</v>
      </c>
      <c r="F14" s="2" t="s">
        <v>37</v>
      </c>
      <c r="H14" s="27" t="s">
        <v>38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2:19" x14ac:dyDescent="0.25">
      <c r="B15" s="3">
        <v>0</v>
      </c>
      <c r="C15" s="3">
        <v>0</v>
      </c>
      <c r="D15" s="3">
        <v>0</v>
      </c>
      <c r="F15" s="3">
        <v>0</v>
      </c>
      <c r="G15" s="36" t="s">
        <v>19</v>
      </c>
      <c r="H15" s="23"/>
      <c r="I15" s="23"/>
    </row>
    <row r="17" spans="2:18" x14ac:dyDescent="0.25">
      <c r="B17" s="23" t="s">
        <v>76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2:18" x14ac:dyDescent="0.25">
      <c r="B18" s="23" t="s">
        <v>77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2:18" x14ac:dyDescent="0.25">
      <c r="B19" s="2" t="s">
        <v>40</v>
      </c>
      <c r="C19" s="2" t="s">
        <v>41</v>
      </c>
      <c r="D19" s="2" t="s">
        <v>42</v>
      </c>
      <c r="E19" s="2" t="s">
        <v>43</v>
      </c>
      <c r="F19" s="2" t="s">
        <v>44</v>
      </c>
      <c r="G19" s="2" t="s">
        <v>45</v>
      </c>
      <c r="H19" s="2" t="s">
        <v>46</v>
      </c>
      <c r="I19" s="2" t="s">
        <v>47</v>
      </c>
      <c r="J19" s="2" t="s">
        <v>48</v>
      </c>
      <c r="K19" s="2" t="s">
        <v>49</v>
      </c>
      <c r="L19" s="2" t="s">
        <v>50</v>
      </c>
      <c r="M19" s="2" t="s">
        <v>51</v>
      </c>
      <c r="N19" s="2" t="s">
        <v>52</v>
      </c>
    </row>
    <row r="20" spans="2:18" x14ac:dyDescent="0.25"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5">
        <f>SUM(B20:M20)</f>
        <v>0</v>
      </c>
      <c r="O20" t="s">
        <v>55</v>
      </c>
    </row>
    <row r="21" spans="2:18" x14ac:dyDescent="0.25">
      <c r="B21" s="28" t="s">
        <v>78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2:18" ht="15.75" thickBot="1" x14ac:dyDescent="0.3">
      <c r="B22" s="29" t="s">
        <v>53</v>
      </c>
      <c r="C22" s="29"/>
      <c r="D22" s="29"/>
    </row>
    <row r="23" spans="2:18" ht="15.75" thickBot="1" x14ac:dyDescent="0.3">
      <c r="B23" s="33">
        <v>0</v>
      </c>
      <c r="C23" s="34"/>
      <c r="D23" s="35"/>
      <c r="E23" t="s">
        <v>55</v>
      </c>
      <c r="H23" s="37" t="str">
        <f>IF(B23&gt;0,IF(N20&gt;0,"Nemůžete zadávat spotřebu za měsíce i za celý rok!","Zadána roční spotřeba"),IF(N20&gt;0,"Zadána měsíční spotřeba","Nezadána měsíční ani roční spotřeba"))</f>
        <v>Nezadána měsíční ani roční spotřeba</v>
      </c>
      <c r="I23" s="38"/>
      <c r="J23" s="38"/>
      <c r="K23" s="38"/>
      <c r="L23" s="39"/>
    </row>
    <row r="25" spans="2:18" ht="15.75" thickBot="1" x14ac:dyDescent="0.3">
      <c r="B25" s="23" t="s">
        <v>79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2:18" ht="15.75" thickBot="1" x14ac:dyDescent="0.3">
      <c r="B26" s="29" t="s">
        <v>56</v>
      </c>
      <c r="C26" s="29"/>
      <c r="D26" s="29"/>
      <c r="E26" s="6"/>
      <c r="G26" s="30" t="str">
        <f>IF(E26="C01d","Správně vyplněné pole",IF(E26="C02d","Správně vyplněné pole",IF(E26="C03d","Správně vyplněné pole","Špatná vstupní data v poli")))</f>
        <v>Špatná vstupní data v poli</v>
      </c>
      <c r="H26" s="31"/>
      <c r="I26" s="32"/>
    </row>
    <row r="27" spans="2:18" ht="15.75" thickBot="1" x14ac:dyDescent="0.3">
      <c r="B27" s="29" t="s">
        <v>58</v>
      </c>
      <c r="C27" s="29"/>
      <c r="D27" s="29"/>
      <c r="E27" s="8"/>
      <c r="F27" t="s">
        <v>64</v>
      </c>
      <c r="G27" s="30" t="str">
        <f>IF(E27=1,"Správně vyplněná hodnota",IF(E27=3,"Správně vyplněná hodnota","Validní počet fází je 1 nebo 3"))</f>
        <v>Validní počet fází je 1 nebo 3</v>
      </c>
      <c r="H27" s="31"/>
      <c r="I27" s="32"/>
    </row>
    <row r="28" spans="2:18" ht="15.75" thickBot="1" x14ac:dyDescent="0.3">
      <c r="B28" s="29" t="s">
        <v>57</v>
      </c>
      <c r="C28" s="29"/>
      <c r="D28" s="29"/>
      <c r="E28" s="7"/>
      <c r="F28" t="s">
        <v>24</v>
      </c>
      <c r="G28" s="30" t="s">
        <v>60</v>
      </c>
      <c r="H28" s="31"/>
      <c r="I28" s="32"/>
    </row>
    <row r="30" spans="2:18" x14ac:dyDescent="0.25">
      <c r="B30" s="24" t="s">
        <v>70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2:18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2:18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</sheetData>
  <sheetProtection sheet="1" objects="1" scenarios="1"/>
  <protectedRanges>
    <protectedRange sqref="B15:D15 F15 B20:M20 B23:D23 E26:E28" name="Oblast1"/>
  </protectedRanges>
  <mergeCells count="28">
    <mergeCell ref="B9:R9"/>
    <mergeCell ref="B3:R3"/>
    <mergeCell ref="B4:R4"/>
    <mergeCell ref="B5:R5"/>
    <mergeCell ref="B6:R6"/>
    <mergeCell ref="B7:R7"/>
    <mergeCell ref="H23:L23"/>
    <mergeCell ref="B17:R17"/>
    <mergeCell ref="B10:C10"/>
    <mergeCell ref="B11:C11"/>
    <mergeCell ref="D11:F11"/>
    <mergeCell ref="D10:F10"/>
    <mergeCell ref="B25:R25"/>
    <mergeCell ref="B30:R32"/>
    <mergeCell ref="G10:I11"/>
    <mergeCell ref="B18:R18"/>
    <mergeCell ref="B21:M21"/>
    <mergeCell ref="B26:D26"/>
    <mergeCell ref="B27:D27"/>
    <mergeCell ref="B28:D28"/>
    <mergeCell ref="G26:I26"/>
    <mergeCell ref="G27:I27"/>
    <mergeCell ref="G28:I28"/>
    <mergeCell ref="B13:R13"/>
    <mergeCell ref="H14:R14"/>
    <mergeCell ref="B22:D22"/>
    <mergeCell ref="B23:D23"/>
    <mergeCell ref="G15:I15"/>
  </mergeCells>
  <phoneticPr fontId="4" type="noConversion"/>
  <dataValidations count="1">
    <dataValidation type="decimal" allowBlank="1" showInputMessage="1" showErrorMessage="1" sqref="E28" xr:uid="{7E8503D3-446E-46D5-8321-8CCB846BEE55}">
      <formula1>0</formula1>
      <formula2>1000000</formula2>
    </dataValidation>
  </dataValidations>
  <hyperlinks>
    <hyperlink ref="D11" r:id="rId1" xr:uid="{C1DE5F5A-D47F-49AD-B933-7D26B7ED312F}"/>
    <hyperlink ref="G10" r:id="rId2" xr:uid="{3D7AEADE-CF3D-4DF0-867A-7146E68A4C7D}"/>
  </hyperlinks>
  <pageMargins left="0.7" right="0.7" top="0.78740157499999996" bottom="0.78740157499999996" header="0.3" footer="0.3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02082C-6089-45E1-8578-6804B62F8B86}">
          <x14:formula1>
            <xm:f>'ERÚ ČEZ 2026'!$B$2:$D$2</xm:f>
          </x14:formula1>
          <xm:sqref>E26</xm:sqref>
        </x14:dataValidation>
        <x14:dataValidation type="list" allowBlank="1" showInputMessage="1" showErrorMessage="1" xr:uid="{05E86524-409A-4020-8742-6E966588CA5A}">
          <x14:formula1>
            <xm:f>'ERÚ ČEZ 2026'!$J$2:$K$2</xm:f>
          </x14:formula1>
          <xm:sqref>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8230-C373-4C08-BFF0-EC7A4732AAD1}">
  <sheetPr>
    <tabColor rgb="FF92D050"/>
  </sheetPr>
  <dimension ref="A2:V17"/>
  <sheetViews>
    <sheetView workbookViewId="0"/>
  </sheetViews>
  <sheetFormatPr defaultRowHeight="15" x14ac:dyDescent="0.25"/>
  <cols>
    <col min="1" max="1" width="29.7109375" bestFit="1" customWidth="1"/>
    <col min="2" max="4" width="12.28515625" customWidth="1"/>
    <col min="6" max="6" width="11.140625" bestFit="1" customWidth="1"/>
    <col min="8" max="8" width="12.85546875" bestFit="1" customWidth="1"/>
    <col min="12" max="12" width="11.7109375" customWidth="1"/>
    <col min="13" max="14" width="1" hidden="1" customWidth="1"/>
    <col min="16" max="16" width="18.5703125" bestFit="1" customWidth="1"/>
  </cols>
  <sheetData>
    <row r="2" spans="1:22" ht="15" customHeight="1" x14ac:dyDescent="0.25">
      <c r="B2" t="s">
        <v>0</v>
      </c>
      <c r="C2" t="s">
        <v>1</v>
      </c>
      <c r="D2" t="s">
        <v>2</v>
      </c>
      <c r="F2" t="s">
        <v>19</v>
      </c>
      <c r="H2" t="s">
        <v>23</v>
      </c>
      <c r="J2" s="47" t="s">
        <v>61</v>
      </c>
      <c r="K2" s="48"/>
      <c r="L2" s="22" t="str" cm="1">
        <f t="array" ref="L2:N2">IF('Hlavní list'!N20&gt;0,IF('Hlavní list'!B23:D23&gt;0,"Duplicita",'Hlavní list'!N20),IF('Hlavní list'!B23:D23&gt;0,'Hlavní list'!B23:D23,"Nezadáno"))</f>
        <v>Nezadáno</v>
      </c>
      <c r="M2" t="str">
        <v>Nezadáno</v>
      </c>
      <c r="N2" t="str">
        <v>Nezadáno</v>
      </c>
      <c r="P2" s="43" t="str">
        <f>IF(OR(ISBLANK('Hlavní list'!E28), ISBLANK('Výpočtový list'!L2)), "", IF('Výpočtový list'!L2 &lt; (('Hlavní list'!E28* IF('Hlavní list'!E27=1, 1, 3)) / 30), "⚠️ Doporučena revize jističe", "V pořádku"))</f>
        <v/>
      </c>
      <c r="Q2" s="43"/>
      <c r="R2" s="43"/>
      <c r="S2" s="43"/>
      <c r="T2" s="43"/>
      <c r="U2" s="43"/>
      <c r="V2" s="43"/>
    </row>
    <row r="3" spans="1:22" ht="15.75" customHeight="1" thickBot="1" x14ac:dyDescent="0.3">
      <c r="A3" t="s">
        <v>3</v>
      </c>
      <c r="B3" t="e">
        <f>$L$2*'ERÚ ČEZ 2026'!B3</f>
        <v>#VALUE!</v>
      </c>
      <c r="C3" t="e">
        <f>$L$2*'ERÚ ČEZ 2026'!C3</f>
        <v>#VALUE!</v>
      </c>
      <c r="D3" t="e">
        <f>$L$2*'ERÚ ČEZ 2026'!D3</f>
        <v>#VALUE!</v>
      </c>
      <c r="F3" t="s">
        <v>73</v>
      </c>
      <c r="P3" s="43"/>
      <c r="Q3" s="43"/>
      <c r="R3" s="43"/>
      <c r="S3" s="43"/>
      <c r="T3" s="43"/>
      <c r="U3" s="43"/>
      <c r="V3" s="43"/>
    </row>
    <row r="4" spans="1:22" ht="15" customHeight="1" x14ac:dyDescent="0.25">
      <c r="G4" s="10"/>
      <c r="H4" s="11"/>
      <c r="I4" s="11"/>
      <c r="J4" s="11"/>
      <c r="K4" s="11"/>
      <c r="L4" s="12"/>
      <c r="P4" s="43"/>
      <c r="Q4" s="43"/>
      <c r="R4" s="43"/>
      <c r="S4" s="43"/>
      <c r="T4" s="43"/>
      <c r="U4" s="43"/>
      <c r="V4" s="43"/>
    </row>
    <row r="5" spans="1:22" x14ac:dyDescent="0.25">
      <c r="A5" t="s">
        <v>21</v>
      </c>
      <c r="B5" t="e">
        <f>$L$2*'ERÚ ČEZ 2026'!B5</f>
        <v>#VALUE!</v>
      </c>
      <c r="C5" t="e">
        <f>$L$2*'ERÚ ČEZ 2026'!C5</f>
        <v>#VALUE!</v>
      </c>
      <c r="D5" t="e">
        <f>$L$2*'ERÚ ČEZ 2026'!D5</f>
        <v>#VALUE!</v>
      </c>
      <c r="F5" t="s">
        <v>73</v>
      </c>
      <c r="G5" s="13"/>
      <c r="H5" s="49" t="s">
        <v>67</v>
      </c>
      <c r="I5" s="49"/>
      <c r="J5" s="50">
        <f>'Hlavní list'!E26</f>
        <v>0</v>
      </c>
      <c r="K5" s="50"/>
      <c r="L5" s="14"/>
    </row>
    <row r="6" spans="1:22" ht="15" customHeight="1" x14ac:dyDescent="0.25">
      <c r="A6" t="s">
        <v>22</v>
      </c>
      <c r="B6">
        <v>0</v>
      </c>
      <c r="C6">
        <v>0</v>
      </c>
      <c r="D6">
        <v>0</v>
      </c>
      <c r="F6" t="s">
        <v>24</v>
      </c>
      <c r="G6" s="13"/>
      <c r="H6" s="49"/>
      <c r="I6" s="49"/>
      <c r="J6" s="50"/>
      <c r="K6" s="50"/>
      <c r="L6" s="14"/>
    </row>
    <row r="7" spans="1:22" ht="15" customHeight="1" x14ac:dyDescent="0.25">
      <c r="A7" t="s">
        <v>25</v>
      </c>
      <c r="B7">
        <f>12*'ERÚ ČEZ 2026'!B7</f>
        <v>186.84</v>
      </c>
      <c r="C7">
        <f>12*'ERÚ ČEZ 2026'!C7</f>
        <v>186.84</v>
      </c>
      <c r="D7">
        <f>12*'ERÚ ČEZ 2026'!D7</f>
        <v>186.84</v>
      </c>
      <c r="F7" t="s">
        <v>74</v>
      </c>
      <c r="G7" s="13"/>
      <c r="H7" s="49"/>
      <c r="I7" s="49"/>
      <c r="J7" s="50"/>
      <c r="K7" s="50"/>
      <c r="L7" s="14"/>
    </row>
    <row r="8" spans="1:22" ht="18.75" x14ac:dyDescent="0.25">
      <c r="G8" s="13"/>
      <c r="H8" s="18"/>
      <c r="I8" s="18"/>
      <c r="J8" s="1"/>
      <c r="K8" s="1"/>
      <c r="L8" s="14"/>
    </row>
    <row r="9" spans="1:22" x14ac:dyDescent="0.25">
      <c r="A9" t="s">
        <v>4</v>
      </c>
      <c r="B9" t="str">
        <f>IF('Hlavní list'!E27=1,IF('Hlavní list'!E28&lt;25,'ERÚ ČEZ 2026'!B10,'ERÚ ČEZ 2026'!B10+('Hlavní list'!E28-25)*'ERÚ ČEZ 2026'!B23),IF('Hlavní list'!E27=3,IF('Hlavní list'!E28&lt;'ERÚ ČEZ 2026'!I10,'ERÚ ČEZ 2026'!B10,IF('Hlavní list'!E28&lt;'ERÚ ČEZ 2026'!I11,'ERÚ ČEZ 2026'!B11,IF('Hlavní list'!E28&lt;'ERÚ ČEZ 2026'!I12,'ERÚ ČEZ 2026'!B12,IF('Hlavní list'!E28&lt;'ERÚ ČEZ 2026'!I13,'ERÚ ČEZ 2026'!B13,IF('Hlavní list'!E28&lt;'ERÚ ČEZ 2026'!I14,'ERÚ ČEZ 2026'!B14,IF('Hlavní list'!E28&lt;'ERÚ ČEZ 2026'!I15,'ERÚ ČEZ 2026'!B15,IF('Hlavní list'!E28&lt;'ERÚ ČEZ 2026'!I16,'ERÚ ČEZ 2026'!B16,IF('Hlavní list'!E28&lt;'ERÚ ČEZ 2026'!I17,'ERÚ ČEZ 2026'!B17,IF('Hlavní list'!E28&lt;'ERÚ ČEZ 2026'!I18,'ERÚ ČEZ 2026'!B18,IF('Hlavní list'!E28&lt;'ERÚ ČEZ 2026'!I19,'ERÚ ČEZ 2026'!B19,IF('Hlavní list'!E28&lt;'ERÚ ČEZ 2026'!I20,'ERÚ ČEZ 2026'!B20,IF('Hlavní list'!E28&lt;'ERÚ ČEZ 2026'!I21,'ERÚ ČEZ 2026'!B21,'ERÚ ČEZ 2026'!B21+('Hlavní list'!E28-'ERÚ ČEZ 2026'!I21)*'ERÚ ČEZ 2026'!B22)))))))))))),"ne"))</f>
        <v>ne</v>
      </c>
      <c r="C9" t="str">
        <f>IF('Hlavní list'!E27=1,IF('Hlavní list'!E28&lt;25,'ERÚ ČEZ 2026'!C10,'ERÚ ČEZ 2026'!C10+('Hlavní list'!E28-25)*'ERÚ ČEZ 2026'!C23),IF('Hlavní list'!E27=3,IF('Hlavní list'!E28&lt;'ERÚ ČEZ 2026'!I10,'ERÚ ČEZ 2026'!C10,IF('Hlavní list'!E28&lt;'ERÚ ČEZ 2026'!I11,'ERÚ ČEZ 2026'!C11,IF('Hlavní list'!E28&lt;'ERÚ ČEZ 2026'!I12,'ERÚ ČEZ 2026'!C12,IF('Hlavní list'!E28&lt;'ERÚ ČEZ 2026'!I13,'ERÚ ČEZ 2026'!C13,IF('Hlavní list'!E28&lt;'ERÚ ČEZ 2026'!I14,'ERÚ ČEZ 2026'!C14,IF('Hlavní list'!E28&lt;'ERÚ ČEZ 2026'!I15,'ERÚ ČEZ 2026'!C15,IF('Hlavní list'!E28&lt;'ERÚ ČEZ 2026'!I16,'ERÚ ČEZ 2026'!C16,IF('Hlavní list'!E28&lt;'ERÚ ČEZ 2026'!I17,'ERÚ ČEZ 2026'!C17,IF('Hlavní list'!E28&lt;'ERÚ ČEZ 2026'!I18,'ERÚ ČEZ 2026'!C18,IF('Hlavní list'!E28&lt;'ERÚ ČEZ 2026'!I19,'ERÚ ČEZ 2026'!C19,IF('Hlavní list'!E28&lt;'ERÚ ČEZ 2026'!I20,'ERÚ ČEZ 2026'!C20,IF('Hlavní list'!E28&lt;'ERÚ ČEZ 2026'!I21,'ERÚ ČEZ 2026'!C21,'ERÚ ČEZ 2026'!C21+('Hlavní list'!E28-'ERÚ ČEZ 2026'!I21)*'ERÚ ČEZ 2026'!C22)))))))))))),"ne"))</f>
        <v>ne</v>
      </c>
      <c r="D9" t="str">
        <f>IF('Hlavní list'!E27=1,IF('Hlavní list'!E28&lt;25,'ERÚ ČEZ 2026'!D10,'ERÚ ČEZ 2026'!D10+('Hlavní list'!E28-25)*'ERÚ ČEZ 2026'!D23),IF('Hlavní list'!E27=3,IF('Hlavní list'!E28&lt;'ERÚ ČEZ 2026'!I10,'ERÚ ČEZ 2026'!D10,IF('Hlavní list'!E28&lt;'ERÚ ČEZ 2026'!I11,'ERÚ ČEZ 2026'!D11,IF('Hlavní list'!E28&lt;'ERÚ ČEZ 2026'!I12,'ERÚ ČEZ 2026'!D12,IF('Hlavní list'!E28&lt;'ERÚ ČEZ 2026'!I13,'ERÚ ČEZ 2026'!D13,IF('Hlavní list'!E28&lt;'ERÚ ČEZ 2026'!I14,'ERÚ ČEZ 2026'!D14,IF('Hlavní list'!E28&lt;'ERÚ ČEZ 2026'!I15,'ERÚ ČEZ 2026'!D15,IF('Hlavní list'!E28&lt;'ERÚ ČEZ 2026'!I16,'ERÚ ČEZ 2026'!D16,IF('Hlavní list'!E28&lt;'ERÚ ČEZ 2026'!I17,'ERÚ ČEZ 2026'!D17,IF('Hlavní list'!E28&lt;'ERÚ ČEZ 2026'!I18,'ERÚ ČEZ 2026'!D18,IF('Hlavní list'!E28&lt;'ERÚ ČEZ 2026'!I19,'ERÚ ČEZ 2026'!D19,IF('Hlavní list'!E28&lt;'ERÚ ČEZ 2026'!I20,'ERÚ ČEZ 2026'!D20,IF('Hlavní list'!E28&lt;'ERÚ ČEZ 2026'!I21,'ERÚ ČEZ 2026'!B21,'ERÚ ČEZ 2026'!D21+('Hlavní list'!E28-'ERÚ ČEZ 2026'!I21)*'ERÚ ČEZ 2026'!D22)))))))))))),"ne"))</f>
        <v>ne</v>
      </c>
      <c r="F9" t="s">
        <v>74</v>
      </c>
      <c r="G9" s="13"/>
      <c r="H9" s="51" t="s">
        <v>68</v>
      </c>
      <c r="I9" s="51"/>
      <c r="J9" s="44" t="e">
        <f>IF(B17&lt;C17,B2,IF(C17&lt;D17,C2,IF(D17&lt;B17,D2,"ne")))</f>
        <v>#VALUE!</v>
      </c>
      <c r="K9" s="44"/>
      <c r="L9" s="14"/>
    </row>
    <row r="10" spans="1:22" ht="15" customHeight="1" x14ac:dyDescent="0.25">
      <c r="B10" t="e">
        <f>B9*12</f>
        <v>#VALUE!</v>
      </c>
      <c r="C10" t="e">
        <f>C9*12</f>
        <v>#VALUE!</v>
      </c>
      <c r="D10" t="e">
        <f>D9*12</f>
        <v>#VALUE!</v>
      </c>
      <c r="F10" t="s">
        <v>75</v>
      </c>
      <c r="G10" s="13"/>
      <c r="H10" s="51"/>
      <c r="I10" s="51"/>
      <c r="J10" s="44"/>
      <c r="K10" s="44"/>
      <c r="L10" s="14"/>
    </row>
    <row r="11" spans="1:22" ht="15" customHeight="1" x14ac:dyDescent="0.25">
      <c r="G11" s="13"/>
      <c r="H11" s="51"/>
      <c r="I11" s="51"/>
      <c r="J11" s="44"/>
      <c r="K11" s="44"/>
      <c r="L11" s="14"/>
    </row>
    <row r="12" spans="1:22" x14ac:dyDescent="0.25">
      <c r="G12" s="13"/>
      <c r="H12" s="19"/>
      <c r="I12" s="19"/>
      <c r="L12" s="14"/>
    </row>
    <row r="13" spans="1:22" x14ac:dyDescent="0.25">
      <c r="A13" t="s">
        <v>27</v>
      </c>
      <c r="B13" t="e">
        <f>$L$2*'ERÚ ČEZ 2026'!B25</f>
        <v>#VALUE!</v>
      </c>
      <c r="C13" t="e">
        <f>$L$2*'ERÚ ČEZ 2026'!C25</f>
        <v>#VALUE!</v>
      </c>
      <c r="D13" t="e">
        <f>$L$2*'ERÚ ČEZ 2026'!D25</f>
        <v>#VALUE!</v>
      </c>
      <c r="F13" t="s">
        <v>73</v>
      </c>
      <c r="G13" s="13"/>
      <c r="H13" s="45" t="s">
        <v>69</v>
      </c>
      <c r="I13" s="45"/>
      <c r="J13" s="46" t="e">
        <f>IF(J5=J9,"Žádná",(HLOOKUP(J5,B2:D17,16,FALSE)-HLOOKUP(J9,B2:D17,16,FALSE)))</f>
        <v>#VALUE!</v>
      </c>
      <c r="K13" s="46"/>
      <c r="L13" s="14"/>
    </row>
    <row r="14" spans="1:22" x14ac:dyDescent="0.25">
      <c r="G14" s="13"/>
      <c r="H14" s="45"/>
      <c r="I14" s="45"/>
      <c r="J14" s="46"/>
      <c r="K14" s="46"/>
      <c r="L14" s="14"/>
    </row>
    <row r="15" spans="1:22" x14ac:dyDescent="0.25">
      <c r="A15" t="s">
        <v>66</v>
      </c>
      <c r="B15" t="e">
        <f>($L$2*'Hlavní list'!B15)+(12*'Hlavní list'!$F$15)</f>
        <v>#VALUE!</v>
      </c>
      <c r="C15" t="e">
        <f>($L$2*'Hlavní list'!C15)+(12*'Hlavní list'!$F$15)</f>
        <v>#VALUE!</v>
      </c>
      <c r="D15" t="e">
        <f>($L$2*'Hlavní list'!D15)+(12*'Hlavní list'!$F$15)</f>
        <v>#VALUE!</v>
      </c>
      <c r="F15" t="s">
        <v>73</v>
      </c>
      <c r="G15" s="13"/>
      <c r="H15" s="45"/>
      <c r="I15" s="45"/>
      <c r="J15" s="46"/>
      <c r="K15" s="46"/>
      <c r="L15" s="14"/>
    </row>
    <row r="16" spans="1:22" ht="15.75" thickBot="1" x14ac:dyDescent="0.3">
      <c r="G16" s="15"/>
      <c r="H16" s="16"/>
      <c r="I16" s="16"/>
      <c r="J16" s="16"/>
      <c r="K16" s="16"/>
      <c r="L16" s="17"/>
    </row>
    <row r="17" spans="1:4" ht="48" customHeight="1" x14ac:dyDescent="0.25">
      <c r="A17" s="9" t="s">
        <v>65</v>
      </c>
      <c r="B17" s="20" t="e">
        <f>B3+B5+B6+B7+B10+B13+B15</f>
        <v>#VALUE!</v>
      </c>
      <c r="C17" s="20" t="e">
        <f t="shared" ref="C17:D17" si="0">C3+C5+C6+C7+C10+C13+C15</f>
        <v>#VALUE!</v>
      </c>
      <c r="D17" s="20" t="e">
        <f t="shared" si="0"/>
        <v>#VALUE!</v>
      </c>
    </row>
  </sheetData>
  <sheetProtection sheet="1" objects="1" scenarios="1"/>
  <mergeCells count="8">
    <mergeCell ref="P2:V4"/>
    <mergeCell ref="J9:K11"/>
    <mergeCell ref="H13:I15"/>
    <mergeCell ref="J13:K15"/>
    <mergeCell ref="J2:K2"/>
    <mergeCell ref="H5:I7"/>
    <mergeCell ref="J5:K7"/>
    <mergeCell ref="H9:I11"/>
  </mergeCells>
  <conditionalFormatting sqref="B17:D17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{2A38EDD1-95ED-4334-93EA-85FDA22B98A4}</x14:id>
        </ext>
      </extLst>
    </cfRule>
  </conditionalFormatting>
  <conditionalFormatting sqref="P2:V4">
    <cfRule type="containsText" dxfId="1" priority="1" operator="containsText" text="⚠️ Doporučena revize jističe">
      <formula>NOT(ISERROR(SEARCH("⚠️ Doporučena revize jističe",P2)))</formula>
    </cfRule>
    <cfRule type="cellIs" dxfId="0" priority="3" operator="equal">
      <formula>"V pořádku"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38EDD1-95ED-4334-93EA-85FDA22B98A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B17:D17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96A1-81B5-424C-8147-82C2E6F5E772}">
  <sheetPr>
    <tabColor theme="2" tint="-9.9978637043366805E-2"/>
  </sheetPr>
  <dimension ref="A2:K25"/>
  <sheetViews>
    <sheetView workbookViewId="0"/>
  </sheetViews>
  <sheetFormatPr defaultRowHeight="15" x14ac:dyDescent="0.25"/>
  <cols>
    <col min="1" max="1" width="29.7109375" bestFit="1" customWidth="1"/>
    <col min="2" max="4" width="13.28515625" customWidth="1"/>
  </cols>
  <sheetData>
    <row r="2" spans="1:11" x14ac:dyDescent="0.25">
      <c r="B2" t="s">
        <v>0</v>
      </c>
      <c r="C2" t="s">
        <v>1</v>
      </c>
      <c r="D2" t="s">
        <v>2</v>
      </c>
      <c r="F2" t="s">
        <v>19</v>
      </c>
      <c r="H2" t="s">
        <v>23</v>
      </c>
      <c r="J2">
        <v>1</v>
      </c>
      <c r="K2">
        <v>3</v>
      </c>
    </row>
    <row r="3" spans="1:11" x14ac:dyDescent="0.25">
      <c r="A3" t="s">
        <v>3</v>
      </c>
      <c r="B3">
        <v>3781.07</v>
      </c>
      <c r="C3">
        <v>2738.46</v>
      </c>
      <c r="D3">
        <v>1201.71</v>
      </c>
      <c r="F3" t="s">
        <v>20</v>
      </c>
    </row>
    <row r="5" spans="1:11" x14ac:dyDescent="0.25">
      <c r="A5" t="s">
        <v>21</v>
      </c>
      <c r="B5">
        <v>198.73</v>
      </c>
      <c r="C5">
        <v>198.73</v>
      </c>
      <c r="D5">
        <v>198.73</v>
      </c>
      <c r="F5" t="s">
        <v>20</v>
      </c>
    </row>
    <row r="6" spans="1:11" x14ac:dyDescent="0.25">
      <c r="A6" t="s">
        <v>22</v>
      </c>
      <c r="B6">
        <v>0</v>
      </c>
      <c r="C6">
        <v>0</v>
      </c>
      <c r="D6">
        <v>0</v>
      </c>
      <c r="F6" t="s">
        <v>24</v>
      </c>
    </row>
    <row r="7" spans="1:11" x14ac:dyDescent="0.25">
      <c r="A7" t="s">
        <v>25</v>
      </c>
      <c r="B7">
        <v>15.57</v>
      </c>
      <c r="C7">
        <v>15.57</v>
      </c>
      <c r="D7">
        <v>15.57</v>
      </c>
      <c r="F7" t="s">
        <v>26</v>
      </c>
    </row>
    <row r="9" spans="1:11" x14ac:dyDescent="0.25">
      <c r="A9" t="s">
        <v>4</v>
      </c>
      <c r="H9" s="27" t="s">
        <v>62</v>
      </c>
      <c r="I9" s="27"/>
      <c r="J9" t="s">
        <v>63</v>
      </c>
    </row>
    <row r="10" spans="1:11" x14ac:dyDescent="0.25">
      <c r="A10" t="s">
        <v>5</v>
      </c>
      <c r="B10">
        <v>79.86</v>
      </c>
      <c r="C10">
        <v>174.24</v>
      </c>
      <c r="D10">
        <v>990.99</v>
      </c>
      <c r="F10" t="s">
        <v>26</v>
      </c>
      <c r="H10">
        <v>0</v>
      </c>
      <c r="I10" s="21">
        <v>10.01</v>
      </c>
      <c r="J10">
        <v>25</v>
      </c>
    </row>
    <row r="11" spans="1:11" x14ac:dyDescent="0.25">
      <c r="A11" t="s">
        <v>6</v>
      </c>
      <c r="B11">
        <v>127.05</v>
      </c>
      <c r="C11">
        <v>279.51</v>
      </c>
      <c r="D11">
        <v>1586.31</v>
      </c>
      <c r="F11" t="s">
        <v>26</v>
      </c>
      <c r="H11">
        <v>10</v>
      </c>
      <c r="I11" s="21">
        <v>16.010000000000002</v>
      </c>
    </row>
    <row r="12" spans="1:11" x14ac:dyDescent="0.25">
      <c r="A12" t="s">
        <v>7</v>
      </c>
      <c r="B12">
        <v>158.51</v>
      </c>
      <c r="C12">
        <v>349.69</v>
      </c>
      <c r="D12">
        <v>1983.19</v>
      </c>
      <c r="F12" t="s">
        <v>26</v>
      </c>
      <c r="H12">
        <v>16</v>
      </c>
      <c r="I12" s="21">
        <v>20.010000000000002</v>
      </c>
    </row>
    <row r="13" spans="1:11" x14ac:dyDescent="0.25">
      <c r="A13" t="s">
        <v>8</v>
      </c>
      <c r="B13">
        <v>198.44</v>
      </c>
      <c r="C13">
        <v>436.81</v>
      </c>
      <c r="D13">
        <v>2478.08</v>
      </c>
      <c r="F13" t="s">
        <v>26</v>
      </c>
      <c r="H13">
        <v>20</v>
      </c>
      <c r="I13" s="21">
        <v>25.01</v>
      </c>
    </row>
    <row r="14" spans="1:11" x14ac:dyDescent="0.25">
      <c r="A14" t="s">
        <v>9</v>
      </c>
      <c r="B14">
        <v>254.1</v>
      </c>
      <c r="C14">
        <v>559.02</v>
      </c>
      <c r="D14">
        <v>3172.62</v>
      </c>
      <c r="F14" t="s">
        <v>26</v>
      </c>
      <c r="H14">
        <v>25</v>
      </c>
      <c r="I14" s="21">
        <v>32.01</v>
      </c>
    </row>
    <row r="15" spans="1:11" x14ac:dyDescent="0.25">
      <c r="A15" t="s">
        <v>10</v>
      </c>
      <c r="B15">
        <v>318.23</v>
      </c>
      <c r="C15">
        <v>698.17</v>
      </c>
      <c r="D15">
        <v>3965.17</v>
      </c>
      <c r="F15" t="s">
        <v>26</v>
      </c>
      <c r="H15">
        <v>32</v>
      </c>
      <c r="I15" s="21">
        <v>40.01</v>
      </c>
    </row>
    <row r="16" spans="1:11" x14ac:dyDescent="0.25">
      <c r="A16" t="s">
        <v>11</v>
      </c>
      <c r="B16">
        <v>398.09</v>
      </c>
      <c r="C16">
        <v>873.62</v>
      </c>
      <c r="D16">
        <v>4957.37</v>
      </c>
      <c r="F16" t="s">
        <v>26</v>
      </c>
      <c r="H16">
        <v>40</v>
      </c>
      <c r="I16" s="21">
        <v>50.01</v>
      </c>
    </row>
    <row r="17" spans="1:9" x14ac:dyDescent="0.25">
      <c r="A17" t="s">
        <v>12</v>
      </c>
      <c r="B17">
        <v>500.94</v>
      </c>
      <c r="C17">
        <v>1099.8900000000001</v>
      </c>
      <c r="D17">
        <v>6246.02</v>
      </c>
      <c r="F17" t="s">
        <v>26</v>
      </c>
      <c r="H17">
        <v>50</v>
      </c>
      <c r="I17" s="21">
        <v>63.01</v>
      </c>
    </row>
    <row r="18" spans="1:9" x14ac:dyDescent="0.25">
      <c r="A18" t="s">
        <v>13</v>
      </c>
      <c r="B18">
        <v>636.46</v>
      </c>
      <c r="C18">
        <v>1396.34</v>
      </c>
      <c r="D18">
        <v>7930.34</v>
      </c>
      <c r="F18" t="s">
        <v>26</v>
      </c>
      <c r="H18">
        <v>63</v>
      </c>
      <c r="I18" s="21">
        <v>80.010000000000005</v>
      </c>
    </row>
    <row r="19" spans="1:9" x14ac:dyDescent="0.25">
      <c r="A19" t="s">
        <v>14</v>
      </c>
      <c r="B19">
        <v>794.97</v>
      </c>
      <c r="C19">
        <v>1746.03</v>
      </c>
      <c r="D19">
        <v>9913.5300000000007</v>
      </c>
      <c r="F19" t="s">
        <v>26</v>
      </c>
      <c r="H19">
        <v>80</v>
      </c>
      <c r="I19" s="21">
        <v>100.01</v>
      </c>
    </row>
    <row r="20" spans="1:9" x14ac:dyDescent="0.25">
      <c r="A20" t="s">
        <v>15</v>
      </c>
      <c r="B20">
        <v>993.41</v>
      </c>
      <c r="C20">
        <v>2182.84</v>
      </c>
      <c r="D20">
        <v>12391.61</v>
      </c>
      <c r="F20" t="s">
        <v>26</v>
      </c>
      <c r="H20">
        <v>100</v>
      </c>
      <c r="I20" s="21">
        <v>125.01</v>
      </c>
    </row>
    <row r="21" spans="1:9" x14ac:dyDescent="0.25">
      <c r="A21" t="s">
        <v>16</v>
      </c>
      <c r="B21">
        <v>1271.71</v>
      </c>
      <c r="C21">
        <v>2793.89</v>
      </c>
      <c r="D21">
        <v>15861.89</v>
      </c>
      <c r="F21" t="s">
        <v>26</v>
      </c>
      <c r="H21">
        <v>125</v>
      </c>
      <c r="I21" s="21">
        <v>160.01</v>
      </c>
    </row>
    <row r="22" spans="1:9" x14ac:dyDescent="0.25">
      <c r="A22" t="s">
        <v>17</v>
      </c>
      <c r="B22">
        <v>7.95</v>
      </c>
      <c r="C22">
        <v>17.46</v>
      </c>
      <c r="D22">
        <v>99.14</v>
      </c>
      <c r="F22" t="s">
        <v>26</v>
      </c>
    </row>
    <row r="23" spans="1:9" x14ac:dyDescent="0.25">
      <c r="A23" t="s">
        <v>18</v>
      </c>
      <c r="B23">
        <v>2.65</v>
      </c>
      <c r="C23">
        <v>5.82</v>
      </c>
      <c r="D23">
        <v>33.049999999999997</v>
      </c>
      <c r="F23" t="s">
        <v>26</v>
      </c>
    </row>
    <row r="25" spans="1:9" x14ac:dyDescent="0.25">
      <c r="A25" t="s">
        <v>27</v>
      </c>
      <c r="B25">
        <v>34.24</v>
      </c>
      <c r="C25">
        <v>34.24</v>
      </c>
      <c r="D25">
        <v>34.24</v>
      </c>
      <c r="F25" t="s">
        <v>20</v>
      </c>
    </row>
  </sheetData>
  <sheetProtection sheet="1" objects="1" scenarios="1"/>
  <mergeCells count="1">
    <mergeCell ref="H9:I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list</vt:lpstr>
      <vt:lpstr>Výpočtový list</vt:lpstr>
      <vt:lpstr>ERÚ ČEZ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Dobosz Jakub</dc:creator>
  <cp:lastModifiedBy>Dobosz Jakub</cp:lastModifiedBy>
  <dcterms:created xsi:type="dcterms:W3CDTF">2026-07-22T06:06:04Z</dcterms:created>
  <dcterms:modified xsi:type="dcterms:W3CDTF">2026-07-27T05:10:53Z</dcterms:modified>
</cp:coreProperties>
</file>